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yergroup-my.sharepoint.com/personal/oksana_nadyak_bayer_com/Documents/BAYER_2025/INSURANCE/Плодові/"/>
    </mc:Choice>
  </mc:AlternateContent>
  <xr:revisionPtr revIDLastSave="1" documentId="8_{822739AF-C9AE-461D-8B49-5BE1F4C39271}" xr6:coauthVersionLast="47" xr6:coauthVersionMax="47" xr10:uidLastSave="{60E0890A-E69A-48B5-B4F0-3099F6C86581}"/>
  <bookViews>
    <workbookView xWindow="-110" yWindow="-110" windowWidth="19420" windowHeight="11500" xr2:uid="{CC2F0D02-0F0B-47C7-9085-9D3EDE80A500}"/>
  </bookViews>
  <sheets>
    <sheet name="Калькулято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G8" i="1"/>
  <c r="B33" i="1"/>
  <c r="J22" i="1"/>
  <c r="H32" i="1"/>
  <c r="I31" i="1"/>
  <c r="H31" i="1"/>
  <c r="E31" i="1"/>
  <c r="J31" i="1" s="1"/>
  <c r="I30" i="1"/>
  <c r="H30" i="1"/>
  <c r="E30" i="1"/>
  <c r="J30" i="1" s="1"/>
  <c r="J29" i="1"/>
  <c r="I28" i="1"/>
  <c r="H28" i="1"/>
  <c r="E28" i="1"/>
  <c r="J28" i="1" s="1"/>
  <c r="I27" i="1"/>
  <c r="H27" i="1"/>
  <c r="E27" i="1"/>
  <c r="J27" i="1" s="1"/>
  <c r="I26" i="1"/>
  <c r="E26" i="1"/>
  <c r="J26" i="1" s="1"/>
  <c r="J25" i="1"/>
  <c r="J24" i="1"/>
  <c r="J23" i="1"/>
  <c r="J21" i="1"/>
  <c r="I20" i="1"/>
  <c r="H20" i="1"/>
  <c r="E20" i="1"/>
  <c r="J20" i="1" s="1"/>
  <c r="H19" i="1"/>
  <c r="E19" i="1"/>
  <c r="J19" i="1" s="1"/>
  <c r="I18" i="1"/>
  <c r="H18" i="1"/>
  <c r="E18" i="1"/>
  <c r="J18" i="1" s="1"/>
  <c r="E10" i="1"/>
  <c r="D10" i="1"/>
  <c r="C10" i="1"/>
  <c r="I33" i="1" l="1"/>
  <c r="H33" i="1"/>
  <c r="J33" i="1"/>
  <c r="G7" i="1" l="1"/>
  <c r="E6" i="1"/>
  <c r="D6" i="1"/>
  <c r="C6" i="1"/>
  <c r="K33" i="1"/>
  <c r="G6" i="1" l="1"/>
  <c r="C7" i="1"/>
  <c r="D7" i="1"/>
  <c r="D8" i="1"/>
  <c r="E7" i="1"/>
  <c r="D12" i="1" l="1"/>
  <c r="E8" i="1"/>
  <c r="E12" i="1" s="1"/>
  <c r="C8" i="1"/>
  <c r="C12" i="1" s="1"/>
</calcChain>
</file>

<file path=xl/sharedStrings.xml><?xml version="1.0" encoding="utf-8"?>
<sst xmlns="http://schemas.openxmlformats.org/spreadsheetml/2006/main" count="55" uniqueCount="34">
  <si>
    <t xml:space="preserve">Калькулятор відшкодування витрат на ЗЗР Байєр* </t>
  </si>
  <si>
    <t>Черешня</t>
  </si>
  <si>
    <t>Груша</t>
  </si>
  <si>
    <t>Яблуня</t>
  </si>
  <si>
    <t>Площа кварталу, в га</t>
  </si>
  <si>
    <t>Франшиза відповідно до програми</t>
  </si>
  <si>
    <t>Площа постраждала, %</t>
  </si>
  <si>
    <t>Площа постраждала, га</t>
  </si>
  <si>
    <t>Втрата урожаю, %</t>
  </si>
  <si>
    <t>Відшкодування з кварталу</t>
  </si>
  <si>
    <t>х - Реєстрація відсутня</t>
  </si>
  <si>
    <t>КС Мовенто®</t>
  </si>
  <si>
    <t>Луна® Сенсейшн</t>
  </si>
  <si>
    <t>Х</t>
  </si>
  <si>
    <t>Сіванто® Прайм</t>
  </si>
  <si>
    <t>Луна® Експіріенс</t>
  </si>
  <si>
    <t>Скала®</t>
  </si>
  <si>
    <t>Антракол®</t>
  </si>
  <si>
    <t>Оберон® Рапід</t>
  </si>
  <si>
    <t>Луна® Кер</t>
  </si>
  <si>
    <t>Альєтт®</t>
  </si>
  <si>
    <t>Бекано®</t>
  </si>
  <si>
    <t>Флінт® Стар</t>
  </si>
  <si>
    <t>Меро®</t>
  </si>
  <si>
    <t>Серенада®</t>
  </si>
  <si>
    <t>Тельдор®</t>
  </si>
  <si>
    <t>Всього</t>
  </si>
  <si>
    <t>Ваєго®</t>
  </si>
  <si>
    <t>Розподіліть витрати на квартал на ЗЗР Байєр по культурах</t>
  </si>
  <si>
    <t>*через недоотримання врожаю плодових від граду, бурі чи розтріскування</t>
  </si>
  <si>
    <t>ВСЬОГО Страхова сума на господарство, грн без ПДВ</t>
  </si>
  <si>
    <t>грн без ПДВ</t>
  </si>
  <si>
    <t>Страхова сума на квартал, в грн без ПДВ</t>
  </si>
  <si>
    <t>Вартість ЗЗР Байєр на 1 га кварталу, в грн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</si>
</sst>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164" fontId="0" fillId="3" borderId="0" xfId="1" applyNumberFormat="1" applyFont="1" applyFill="1" applyAlignment="1" applyProtection="1">
      <alignment horizontal="right"/>
      <protection locked="0"/>
    </xf>
    <xf numFmtId="165" fontId="1" fillId="2" borderId="0" xfId="1" applyNumberFormat="1" applyFont="1" applyFill="1" applyAlignment="1">
      <alignment horizontal="right"/>
    </xf>
    <xf numFmtId="165" fontId="0" fillId="2" borderId="0" xfId="1" applyNumberFormat="1" applyFont="1" applyFill="1" applyAlignment="1">
      <alignment horizontal="right"/>
    </xf>
    <xf numFmtId="166" fontId="3" fillId="2" borderId="0" xfId="0" applyNumberFormat="1" applyFont="1" applyFill="1"/>
    <xf numFmtId="9" fontId="0" fillId="3" borderId="0" xfId="2" applyFont="1" applyFill="1" applyAlignment="1" applyProtection="1">
      <alignment horizontal="right"/>
      <protection locked="0"/>
    </xf>
    <xf numFmtId="164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3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165" fontId="3" fillId="2" borderId="0" xfId="1" applyNumberFormat="1" applyFont="1" applyFill="1"/>
    <xf numFmtId="9" fontId="0" fillId="2" borderId="0" xfId="2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9" fontId="0" fillId="3" borderId="0" xfId="0" applyNumberFormat="1" applyFill="1" applyAlignment="1" applyProtection="1">
      <alignment horizontal="right"/>
      <protection locked="0"/>
    </xf>
    <xf numFmtId="9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164" fontId="0" fillId="2" borderId="0" xfId="1" applyNumberFormat="1" applyFont="1" applyFill="1" applyAlignment="1" applyProtection="1">
      <alignment horizontal="right"/>
      <protection locked="0"/>
    </xf>
    <xf numFmtId="9" fontId="0" fillId="2" borderId="0" xfId="2" applyFont="1" applyFill="1" applyAlignment="1" applyProtection="1">
      <alignment horizontal="right"/>
      <protection locked="0"/>
    </xf>
    <xf numFmtId="0" fontId="3" fillId="4" borderId="0" xfId="0" applyFont="1" applyFill="1"/>
    <xf numFmtId="165" fontId="3" fillId="2" borderId="0" xfId="0" applyNumberFormat="1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165" fontId="3" fillId="2" borderId="0" xfId="1" applyNumberFormat="1" applyFont="1" applyFill="1" applyAlignment="1"/>
    <xf numFmtId="0" fontId="0" fillId="2" borderId="0" xfId="0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8F5E-4595-4EC2-B2E2-C0D0B489B774}">
  <dimension ref="A1:N35"/>
  <sheetViews>
    <sheetView tabSelected="1" zoomScale="77" zoomScaleNormal="77" workbookViewId="0">
      <selection activeCell="E11" sqref="E11"/>
    </sheetView>
  </sheetViews>
  <sheetFormatPr defaultRowHeight="14.5" x14ac:dyDescent="0.35"/>
  <cols>
    <col min="1" max="1" width="48.36328125" style="1" customWidth="1"/>
    <col min="2" max="2" width="12" style="2" customWidth="1"/>
    <col min="3" max="5" width="12" style="21" customWidth="1"/>
    <col min="6" max="6" width="5.453125" style="21" customWidth="1"/>
    <col min="7" max="7" width="20" style="1" customWidth="1"/>
    <col min="8" max="8" width="10.1796875" style="1" hidden="1" customWidth="1"/>
    <col min="9" max="10" width="10.08984375" style="1" hidden="1" customWidth="1"/>
    <col min="11" max="11" width="12.453125" style="1" hidden="1" customWidth="1"/>
    <col min="12" max="12" width="8.7265625" style="1"/>
    <col min="13" max="13" width="9.08984375" style="1" customWidth="1"/>
    <col min="14" max="16384" width="8.7265625" style="1"/>
  </cols>
  <sheetData>
    <row r="1" spans="1:14" ht="76" customHeight="1" x14ac:dyDescent="0.35"/>
    <row r="2" spans="1:14" s="29" customFormat="1" ht="23.5" x14ac:dyDescent="0.55000000000000004">
      <c r="A2" s="30"/>
      <c r="B2" s="31"/>
      <c r="C2" s="32" t="s">
        <v>0</v>
      </c>
      <c r="D2" s="32"/>
      <c r="E2" s="32"/>
      <c r="F2" s="32"/>
      <c r="G2" s="32"/>
      <c r="H2" s="32"/>
      <c r="I2" s="32"/>
      <c r="J2" s="30"/>
      <c r="K2" s="30"/>
      <c r="L2" s="30"/>
      <c r="M2" s="30"/>
      <c r="N2" s="30"/>
    </row>
    <row r="4" spans="1:14" x14ac:dyDescent="0.35">
      <c r="C4" s="19" t="s">
        <v>1</v>
      </c>
      <c r="D4" s="19" t="s">
        <v>2</v>
      </c>
      <c r="E4" s="19" t="s">
        <v>3</v>
      </c>
      <c r="F4" s="19"/>
      <c r="G4" s="3" t="s">
        <v>30</v>
      </c>
    </row>
    <row r="5" spans="1:14" x14ac:dyDescent="0.35">
      <c r="A5" s="1" t="s">
        <v>4</v>
      </c>
      <c r="C5" s="4">
        <v>2</v>
      </c>
      <c r="D5" s="4">
        <v>10</v>
      </c>
      <c r="E5" s="4">
        <v>5</v>
      </c>
      <c r="F5" s="25"/>
    </row>
    <row r="6" spans="1:14" x14ac:dyDescent="0.35">
      <c r="A6" s="2" t="s">
        <v>32</v>
      </c>
      <c r="B6" s="1"/>
      <c r="C6" s="5">
        <f>IF(SUM($H$33,$I$33,$J$33)&lt;5000,0,IF(SUM(H18:H32)&lt;1000,0,SUM(H18:H32)))</f>
        <v>41100</v>
      </c>
      <c r="D6" s="5">
        <f>IF(SUM($H$33,$I$33,$J$33)&lt;5000,0,SUM(I18:I32))</f>
        <v>35000</v>
      </c>
      <c r="E6" s="5">
        <f>IF(SUM($H$33,$I$33,$J$33)&lt;5000,0,J33)</f>
        <v>150900</v>
      </c>
      <c r="F6" s="5"/>
      <c r="G6" s="33">
        <f>IF(SUM(C6:E6)&lt;210000,"Мінімальна сума витрат на ЗЗР Байєр для участі в програмі становить 210 тис грн без ПДВ на господарство",SUM(C6:E6))</f>
        <v>227000</v>
      </c>
    </row>
    <row r="7" spans="1:14" ht="15" customHeight="1" x14ac:dyDescent="0.35">
      <c r="A7" s="2" t="s">
        <v>33</v>
      </c>
      <c r="C7" s="6">
        <f>C6/C5</f>
        <v>20550</v>
      </c>
      <c r="D7" s="6">
        <f>D6/D5</f>
        <v>3500</v>
      </c>
      <c r="E7" s="6">
        <f>E6/E5</f>
        <v>30180</v>
      </c>
      <c r="F7" s="6"/>
      <c r="G7" s="3" t="str">
        <f>IF(H33&lt;40000,"  Для отримання страхування для черешні збільшіть витрати на ЗЗР для черешні до 40000 грн без ПДВ мінімум"," ")</f>
        <v xml:space="preserve"> </v>
      </c>
    </row>
    <row r="8" spans="1:14" x14ac:dyDescent="0.35">
      <c r="A8" s="2" t="s">
        <v>5</v>
      </c>
      <c r="B8" s="7">
        <f>IF(B33&gt;2100000,15%,IF(B33&gt;1000000,17.5%,20%))</f>
        <v>0.2</v>
      </c>
      <c r="C8" s="6">
        <f>C6*$B$8</f>
        <v>8220</v>
      </c>
      <c r="D8" s="6">
        <f>D6*$B$8</f>
        <v>7000</v>
      </c>
      <c r="E8" s="6">
        <f>E6*$B$8</f>
        <v>30180</v>
      </c>
      <c r="F8" s="6"/>
      <c r="G8" s="3" t="str">
        <f>IF(SUM(B18:B22)&lt;0.5*H33,"  Витрати на пріоритетні ЗЗР повинні становити мінімум 50%"," ")</f>
        <v xml:space="preserve"> </v>
      </c>
    </row>
    <row r="9" spans="1:14" x14ac:dyDescent="0.35">
      <c r="A9" s="2" t="s">
        <v>6</v>
      </c>
      <c r="C9" s="8">
        <v>1</v>
      </c>
      <c r="D9" s="8">
        <v>0.75</v>
      </c>
      <c r="E9" s="8">
        <v>1</v>
      </c>
      <c r="F9" s="26"/>
    </row>
    <row r="10" spans="1:14" x14ac:dyDescent="0.35">
      <c r="A10" s="2" t="s">
        <v>7</v>
      </c>
      <c r="C10" s="9">
        <f>C9*C5</f>
        <v>2</v>
      </c>
      <c r="D10" s="9">
        <f t="shared" ref="D10:E10" si="0">D9*D5</f>
        <v>7.5</v>
      </c>
      <c r="E10" s="9">
        <f t="shared" si="0"/>
        <v>5</v>
      </c>
      <c r="F10" s="9"/>
      <c r="H10" s="10"/>
      <c r="I10" s="10"/>
      <c r="J10" s="10"/>
    </row>
    <row r="11" spans="1:14" x14ac:dyDescent="0.35">
      <c r="A11" s="2" t="s">
        <v>8</v>
      </c>
      <c r="C11" s="8">
        <v>1</v>
      </c>
      <c r="D11" s="8">
        <v>0.75</v>
      </c>
      <c r="E11" s="8">
        <v>1</v>
      </c>
      <c r="F11" s="26"/>
      <c r="H11" s="10"/>
      <c r="I11" s="10"/>
      <c r="J11" s="10"/>
    </row>
    <row r="12" spans="1:14" x14ac:dyDescent="0.35">
      <c r="A12" s="2" t="s">
        <v>9</v>
      </c>
      <c r="C12" s="20">
        <f>IF((C7*C10*C11-C8)&gt;0,(C7*C10*C11-C8),0)</f>
        <v>32880</v>
      </c>
      <c r="D12" s="20">
        <f>IF((D7*D10*D11-D8)&gt;0,(D7*D10*D11-D8),0)</f>
        <v>12687.5</v>
      </c>
      <c r="E12" s="20">
        <f>IF((E7*E10*E11-E8)&gt;0,(E7*E10*E11-E8),0)</f>
        <v>120720</v>
      </c>
      <c r="F12" s="20"/>
      <c r="H12" s="10"/>
      <c r="I12" s="10"/>
      <c r="J12" s="10"/>
    </row>
    <row r="13" spans="1:14" x14ac:dyDescent="0.35">
      <c r="A13" s="2"/>
      <c r="H13" s="10"/>
      <c r="I13" s="10"/>
      <c r="J13" s="10"/>
    </row>
    <row r="14" spans="1:14" x14ac:dyDescent="0.35">
      <c r="A14" s="2"/>
      <c r="H14" s="10"/>
      <c r="I14" s="10"/>
      <c r="J14" s="10"/>
    </row>
    <row r="15" spans="1:14" ht="18.5" x14ac:dyDescent="0.45">
      <c r="A15" s="2"/>
      <c r="B15" s="18" t="s">
        <v>28</v>
      </c>
      <c r="C15" s="17"/>
      <c r="D15" s="17"/>
      <c r="E15" s="17"/>
      <c r="F15" s="17"/>
      <c r="G15" s="18"/>
      <c r="H15" s="18"/>
      <c r="I15" s="18"/>
      <c r="J15" s="18"/>
      <c r="K15" s="12"/>
      <c r="L15" s="12"/>
      <c r="M15" s="12"/>
    </row>
    <row r="16" spans="1:14" x14ac:dyDescent="0.35">
      <c r="A16" s="2"/>
      <c r="C16" s="34" t="s">
        <v>10</v>
      </c>
      <c r="D16" s="34"/>
      <c r="E16" s="34"/>
      <c r="H16" s="10"/>
      <c r="I16" s="10"/>
      <c r="J16" s="10"/>
    </row>
    <row r="17" spans="1:10" x14ac:dyDescent="0.35">
      <c r="A17" s="2"/>
      <c r="B17" s="2" t="s">
        <v>31</v>
      </c>
      <c r="C17" s="21" t="s">
        <v>1</v>
      </c>
      <c r="D17" s="21" t="s">
        <v>2</v>
      </c>
      <c r="E17" s="21" t="s">
        <v>3</v>
      </c>
      <c r="H17" s="11" t="s">
        <v>1</v>
      </c>
      <c r="I17" s="11" t="s">
        <v>2</v>
      </c>
      <c r="J17" s="11" t="s">
        <v>3</v>
      </c>
    </row>
    <row r="18" spans="1:10" ht="17" customHeight="1" x14ac:dyDescent="0.35">
      <c r="A18" s="27" t="s">
        <v>11</v>
      </c>
      <c r="B18" s="13">
        <v>35000</v>
      </c>
      <c r="C18" s="22">
        <v>0</v>
      </c>
      <c r="D18" s="22">
        <v>0.5</v>
      </c>
      <c r="E18" s="23">
        <f>100%-C18-D18</f>
        <v>0.5</v>
      </c>
      <c r="F18" s="23"/>
      <c r="H18" s="11">
        <f>C18*$B$18</f>
        <v>0</v>
      </c>
      <c r="I18" s="11">
        <f>D18*$B$18</f>
        <v>17500</v>
      </c>
      <c r="J18" s="11">
        <f>E18*$B$18</f>
        <v>17500</v>
      </c>
    </row>
    <row r="19" spans="1:10" ht="17" customHeight="1" x14ac:dyDescent="0.35">
      <c r="A19" s="27" t="s">
        <v>12</v>
      </c>
      <c r="B19" s="13">
        <v>5000</v>
      </c>
      <c r="C19" s="22">
        <v>0.5</v>
      </c>
      <c r="D19" s="24" t="s">
        <v>13</v>
      </c>
      <c r="E19" s="23">
        <f>100%-C19</f>
        <v>0.5</v>
      </c>
      <c r="F19" s="23"/>
      <c r="H19" s="11">
        <f>C19*$B$19</f>
        <v>2500</v>
      </c>
      <c r="I19" s="11">
        <v>0</v>
      </c>
      <c r="J19" s="11">
        <f>E19*$B$19</f>
        <v>2500</v>
      </c>
    </row>
    <row r="20" spans="1:10" ht="17" customHeight="1" x14ac:dyDescent="0.35">
      <c r="A20" s="27" t="s">
        <v>14</v>
      </c>
      <c r="B20" s="13">
        <v>42000</v>
      </c>
      <c r="C20" s="22">
        <v>0.3</v>
      </c>
      <c r="D20" s="22">
        <v>0</v>
      </c>
      <c r="E20" s="23">
        <f>100%-C20-D20</f>
        <v>0.7</v>
      </c>
      <c r="F20" s="23"/>
      <c r="H20" s="11">
        <f>C20*$B$20</f>
        <v>12600</v>
      </c>
      <c r="I20" s="11">
        <f t="shared" ref="I20:J20" si="1">D20*$B$20</f>
        <v>0</v>
      </c>
      <c r="J20" s="11">
        <f t="shared" si="1"/>
        <v>29399.999999999996</v>
      </c>
    </row>
    <row r="21" spans="1:10" ht="17" customHeight="1" x14ac:dyDescent="0.35">
      <c r="A21" s="27" t="s">
        <v>15</v>
      </c>
      <c r="B21" s="13">
        <v>0</v>
      </c>
      <c r="C21" s="24" t="s">
        <v>13</v>
      </c>
      <c r="D21" s="24" t="s">
        <v>13</v>
      </c>
      <c r="E21" s="23">
        <v>1</v>
      </c>
      <c r="F21" s="23"/>
      <c r="H21" s="11">
        <v>0</v>
      </c>
      <c r="I21" s="11">
        <v>0</v>
      </c>
      <c r="J21" s="11">
        <f>E21*B21</f>
        <v>0</v>
      </c>
    </row>
    <row r="22" spans="1:10" ht="17" customHeight="1" x14ac:dyDescent="0.35">
      <c r="A22" s="27" t="s">
        <v>27</v>
      </c>
      <c r="B22" s="13">
        <v>0</v>
      </c>
      <c r="C22" s="24" t="s">
        <v>13</v>
      </c>
      <c r="D22" s="24" t="s">
        <v>13</v>
      </c>
      <c r="E22" s="23">
        <v>1</v>
      </c>
      <c r="F22" s="23"/>
      <c r="H22" s="11">
        <v>0</v>
      </c>
      <c r="I22" s="11">
        <v>0</v>
      </c>
      <c r="J22" s="11">
        <f>E22*$B$22</f>
        <v>0</v>
      </c>
    </row>
    <row r="23" spans="1:10" ht="17" customHeight="1" x14ac:dyDescent="0.35">
      <c r="A23" s="1" t="s">
        <v>16</v>
      </c>
      <c r="B23" s="13">
        <v>20000</v>
      </c>
      <c r="C23" s="24" t="s">
        <v>13</v>
      </c>
      <c r="D23" s="24" t="s">
        <v>13</v>
      </c>
      <c r="E23" s="23">
        <v>1</v>
      </c>
      <c r="F23" s="23"/>
      <c r="H23" s="11">
        <v>0</v>
      </c>
      <c r="I23" s="11">
        <v>0</v>
      </c>
      <c r="J23" s="11">
        <f>E23*$B$23</f>
        <v>20000</v>
      </c>
    </row>
    <row r="24" spans="1:10" ht="17" customHeight="1" x14ac:dyDescent="0.35">
      <c r="A24" s="1" t="s">
        <v>17</v>
      </c>
      <c r="B24" s="13">
        <v>10000</v>
      </c>
      <c r="C24" s="24" t="s">
        <v>13</v>
      </c>
      <c r="D24" s="24" t="s">
        <v>13</v>
      </c>
      <c r="E24" s="23">
        <v>1</v>
      </c>
      <c r="F24" s="23"/>
      <c r="H24" s="11">
        <v>0</v>
      </c>
      <c r="I24" s="11">
        <v>0</v>
      </c>
      <c r="J24" s="11">
        <f>E24*B24</f>
        <v>10000</v>
      </c>
    </row>
    <row r="25" spans="1:10" ht="17" customHeight="1" x14ac:dyDescent="0.35">
      <c r="A25" s="1" t="s">
        <v>18</v>
      </c>
      <c r="B25" s="13">
        <v>0</v>
      </c>
      <c r="C25" s="24" t="s">
        <v>13</v>
      </c>
      <c r="D25" s="24" t="s">
        <v>13</v>
      </c>
      <c r="E25" s="23">
        <v>1</v>
      </c>
      <c r="F25" s="23"/>
      <c r="H25" s="11">
        <v>0</v>
      </c>
      <c r="I25" s="11">
        <v>0</v>
      </c>
      <c r="J25" s="11">
        <f t="shared" ref="J25" si="2">E25*B25</f>
        <v>0</v>
      </c>
    </row>
    <row r="26" spans="1:10" ht="17" customHeight="1" x14ac:dyDescent="0.35">
      <c r="A26" s="1" t="s">
        <v>19</v>
      </c>
      <c r="B26" s="13">
        <v>0</v>
      </c>
      <c r="C26" s="24" t="s">
        <v>13</v>
      </c>
      <c r="D26" s="22">
        <v>0.2</v>
      </c>
      <c r="E26" s="23">
        <f>100%-D26</f>
        <v>0.8</v>
      </c>
      <c r="F26" s="23"/>
      <c r="H26" s="11">
        <v>0</v>
      </c>
      <c r="I26" s="11">
        <f>D26*$B$26</f>
        <v>0</v>
      </c>
      <c r="J26" s="11">
        <f>E26*$B$26</f>
        <v>0</v>
      </c>
    </row>
    <row r="27" spans="1:10" ht="17" customHeight="1" x14ac:dyDescent="0.35">
      <c r="A27" s="1" t="s">
        <v>20</v>
      </c>
      <c r="B27" s="13">
        <v>50000</v>
      </c>
      <c r="C27" s="22">
        <v>0</v>
      </c>
      <c r="D27" s="22">
        <v>0.25</v>
      </c>
      <c r="E27" s="23">
        <f>100%-C27-D27</f>
        <v>0.75</v>
      </c>
      <c r="F27" s="23"/>
      <c r="H27" s="11">
        <f>C27*$B$27</f>
        <v>0</v>
      </c>
      <c r="I27" s="11">
        <f>D27*$B$27</f>
        <v>12500</v>
      </c>
      <c r="J27" s="11">
        <f>E27*$B$27</f>
        <v>37500</v>
      </c>
    </row>
    <row r="28" spans="1:10" ht="17" customHeight="1" x14ac:dyDescent="0.35">
      <c r="A28" s="1" t="s">
        <v>21</v>
      </c>
      <c r="B28" s="13">
        <v>0</v>
      </c>
      <c r="C28" s="22">
        <v>0</v>
      </c>
      <c r="D28" s="22">
        <v>0.25</v>
      </c>
      <c r="E28" s="23">
        <f>100%-C28-D28</f>
        <v>0.75</v>
      </c>
      <c r="F28" s="23"/>
      <c r="H28" s="11">
        <f>C28*$B$28</f>
        <v>0</v>
      </c>
      <c r="I28" s="11">
        <f t="shared" ref="I28:J28" si="3">D28*$B$28</f>
        <v>0</v>
      </c>
      <c r="J28" s="11">
        <f t="shared" si="3"/>
        <v>0</v>
      </c>
    </row>
    <row r="29" spans="1:10" ht="17" customHeight="1" x14ac:dyDescent="0.35">
      <c r="A29" s="1" t="s">
        <v>22</v>
      </c>
      <c r="B29" s="13">
        <v>25000</v>
      </c>
      <c r="C29" s="24" t="s">
        <v>13</v>
      </c>
      <c r="D29" s="24" t="s">
        <v>13</v>
      </c>
      <c r="E29" s="23">
        <v>1</v>
      </c>
      <c r="F29" s="23"/>
      <c r="H29" s="11">
        <v>0</v>
      </c>
      <c r="I29" s="11">
        <v>0</v>
      </c>
      <c r="J29" s="11">
        <f>E29*$B$29</f>
        <v>25000</v>
      </c>
    </row>
    <row r="30" spans="1:10" ht="17" customHeight="1" x14ac:dyDescent="0.35">
      <c r="A30" s="1" t="s">
        <v>23</v>
      </c>
      <c r="B30" s="13">
        <v>0</v>
      </c>
      <c r="C30" s="22">
        <v>0.3</v>
      </c>
      <c r="D30" s="22">
        <v>0.25</v>
      </c>
      <c r="E30" s="23">
        <f>100%-C30-D30</f>
        <v>0.44999999999999996</v>
      </c>
      <c r="F30" s="23"/>
      <c r="H30" s="11">
        <f>C30*$B$30</f>
        <v>0</v>
      </c>
      <c r="I30" s="11">
        <f t="shared" ref="I30:J30" si="4">D30*$B$30</f>
        <v>0</v>
      </c>
      <c r="J30" s="11">
        <f t="shared" si="4"/>
        <v>0</v>
      </c>
    </row>
    <row r="31" spans="1:10" ht="17" customHeight="1" x14ac:dyDescent="0.35">
      <c r="A31" s="1" t="s">
        <v>24</v>
      </c>
      <c r="B31" s="13">
        <v>20000</v>
      </c>
      <c r="C31" s="22">
        <v>0.3</v>
      </c>
      <c r="D31" s="22">
        <v>0.25</v>
      </c>
      <c r="E31" s="23">
        <f>100%-C31-D31</f>
        <v>0.44999999999999996</v>
      </c>
      <c r="F31" s="23"/>
      <c r="H31" s="11">
        <f>C31*$B$31</f>
        <v>6000</v>
      </c>
      <c r="I31" s="11">
        <f t="shared" ref="I31:J31" si="5">D31*$B$31</f>
        <v>5000</v>
      </c>
      <c r="J31" s="11">
        <f t="shared" si="5"/>
        <v>9000</v>
      </c>
    </row>
    <row r="32" spans="1:10" ht="17" customHeight="1" x14ac:dyDescent="0.35">
      <c r="A32" s="1" t="s">
        <v>25</v>
      </c>
      <c r="B32" s="13">
        <v>20000</v>
      </c>
      <c r="C32" s="23">
        <v>1</v>
      </c>
      <c r="D32" s="24" t="s">
        <v>13</v>
      </c>
      <c r="E32" s="24" t="s">
        <v>13</v>
      </c>
      <c r="F32" s="24"/>
      <c r="H32" s="11">
        <f>C32*$B$32</f>
        <v>20000</v>
      </c>
      <c r="I32" s="11">
        <v>0</v>
      </c>
      <c r="J32" s="11">
        <v>0</v>
      </c>
    </row>
    <row r="33" spans="1:11" s="3" customFormat="1" x14ac:dyDescent="0.35">
      <c r="A33" s="3" t="s">
        <v>26</v>
      </c>
      <c r="B33" s="14">
        <f>SUM(B18:B32)</f>
        <v>227000</v>
      </c>
      <c r="C33" s="19"/>
      <c r="D33" s="19"/>
      <c r="E33" s="19"/>
      <c r="F33" s="19"/>
      <c r="H33" s="15">
        <f>SUM(H18:H32)</f>
        <v>41100</v>
      </c>
      <c r="I33" s="15">
        <f>SUM(I18:I32)</f>
        <v>35000</v>
      </c>
      <c r="J33" s="15">
        <f>SUM(J18:J32)</f>
        <v>150900</v>
      </c>
      <c r="K33" s="28">
        <f>SUM(H33:J33)</f>
        <v>227000</v>
      </c>
    </row>
    <row r="34" spans="1:11" x14ac:dyDescent="0.35">
      <c r="B34" s="16"/>
    </row>
    <row r="35" spans="1:11" x14ac:dyDescent="0.35">
      <c r="A35" s="1" t="s">
        <v>29</v>
      </c>
    </row>
  </sheetData>
  <sheetProtection sheet="1" selectLockedCells="1"/>
  <mergeCells count="1">
    <mergeCell ref="C16:E16"/>
  </mergeCells>
  <pageMargins left="0.7" right="0.7" top="0.75" bottom="0.75" header="0.3" footer="0.3"/>
  <headerFooter>
    <oddFooter>&amp;R_x000D_&amp;1#&amp;"Calibri"&amp;22&amp;KFF8939 RESTRICTED</oddFooter>
  </headerFooter>
  <ignoredErrors>
    <ignoredError sqref="E19" formula="1"/>
    <ignoredError sqref="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Bayer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Nadyak</dc:creator>
  <cp:lastModifiedBy>Oksana Nadyak</cp:lastModifiedBy>
  <dcterms:created xsi:type="dcterms:W3CDTF">2025-01-31T11:06:05Z</dcterms:created>
  <dcterms:modified xsi:type="dcterms:W3CDTF">2025-03-04T12:35:00Z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2025-01-31T11:06:40Z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aaa086f7-00d4-41f9-8c8c-37cafaaab471</vt:lpwstr>
  </property>
  <property fmtid="{D5CDD505-2E9C-101B-9397-08002B2CF9AE}" pid="8" name="MSIP_Label_2c76c141-ac86-40e5-abf2-c6f60e474cee_ContentBits">
    <vt:lpwstr>2</vt:lpwstr>
  </property>
</Properties>
</file>